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c-enc-rrhh\compartida 2019\AÑO 2022\REMUNERACIONES, COMPENSACIONES Y BENEFICIOS LABORALES\NOMINA PORTAL DE TRANSPARENCIA\9. SEPTIEMBRE 2022\FIRMAS\"/>
    </mc:Choice>
  </mc:AlternateContent>
  <xr:revisionPtr revIDLastSave="0" documentId="13_ncr:1_{CD5D43BB-0D1C-4D11-9E93-4EDBCBA7D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V41" i="1" s="1"/>
  <c r="Q41" i="1"/>
  <c r="P41" i="1"/>
  <c r="O41" i="1"/>
  <c r="N41" i="1"/>
  <c r="S41" i="1" s="1"/>
  <c r="M41" i="1"/>
  <c r="Q45" i="1"/>
  <c r="P45" i="1"/>
  <c r="O45" i="1"/>
  <c r="N45" i="1"/>
  <c r="M45" i="1"/>
  <c r="T45" i="1" s="1"/>
  <c r="V45" i="1" s="1"/>
  <c r="K47" i="1"/>
  <c r="M46" i="1"/>
  <c r="N46" i="1"/>
  <c r="O46" i="1"/>
  <c r="P46" i="1"/>
  <c r="Q46" i="1"/>
  <c r="Q44" i="1"/>
  <c r="P44" i="1"/>
  <c r="O44" i="1"/>
  <c r="N44" i="1"/>
  <c r="M44" i="1"/>
  <c r="J47" i="1"/>
  <c r="U41" i="1" l="1"/>
  <c r="U45" i="1"/>
  <c r="S45" i="1"/>
  <c r="U44" i="1"/>
  <c r="T44" i="1"/>
  <c r="V44" i="1" s="1"/>
  <c r="S46" i="1"/>
  <c r="U46" i="1"/>
  <c r="T46" i="1"/>
  <c r="V46" i="1" s="1"/>
  <c r="S44" i="1"/>
  <c r="Q43" i="1"/>
  <c r="P43" i="1"/>
  <c r="O43" i="1"/>
  <c r="N43" i="1"/>
  <c r="M43" i="1"/>
  <c r="R47" i="1"/>
  <c r="L47" i="1"/>
  <c r="Q42" i="1"/>
  <c r="P42" i="1"/>
  <c r="O42" i="1"/>
  <c r="N42" i="1"/>
  <c r="M42" i="1"/>
  <c r="Q39" i="1"/>
  <c r="P39" i="1"/>
  <c r="O39" i="1"/>
  <c r="N39" i="1"/>
  <c r="M39" i="1"/>
  <c r="T43" i="1" l="1"/>
  <c r="V43" i="1" s="1"/>
  <c r="U43" i="1"/>
  <c r="S43" i="1"/>
  <c r="S39" i="1"/>
  <c r="U39" i="1"/>
  <c r="T42" i="1"/>
  <c r="V42" i="1" s="1"/>
  <c r="U42" i="1"/>
  <c r="S42" i="1"/>
  <c r="T39" i="1"/>
  <c r="V39" i="1" s="1"/>
  <c r="M33" i="1" l="1"/>
  <c r="N33" i="1" l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40" i="1"/>
  <c r="N40" i="1"/>
  <c r="O40" i="1"/>
  <c r="P40" i="1"/>
  <c r="Q40" i="1"/>
  <c r="T40" i="1" l="1"/>
  <c r="V40" i="1" s="1"/>
  <c r="U40" i="1"/>
  <c r="T38" i="1"/>
  <c r="V38" i="1" s="1"/>
  <c r="T37" i="1"/>
  <c r="V37" i="1" s="1"/>
  <c r="T34" i="1"/>
  <c r="V34" i="1" s="1"/>
  <c r="S38" i="1"/>
  <c r="U33" i="1"/>
  <c r="U37" i="1"/>
  <c r="S36" i="1"/>
  <c r="U35" i="1"/>
  <c r="U34" i="1"/>
  <c r="S40" i="1"/>
  <c r="U38" i="1"/>
  <c r="S37" i="1"/>
  <c r="U36" i="1"/>
  <c r="T36" i="1"/>
  <c r="V36" i="1" s="1"/>
  <c r="S35" i="1"/>
  <c r="S34" i="1"/>
  <c r="T33" i="1"/>
  <c r="V33" i="1" s="1"/>
  <c r="S33" i="1"/>
  <c r="T35" i="1"/>
  <c r="V35" i="1" s="1"/>
  <c r="Q28" i="1"/>
  <c r="Q29" i="1"/>
  <c r="Q30" i="1"/>
  <c r="Q31" i="1"/>
  <c r="Q32" i="1"/>
  <c r="P27" i="1"/>
  <c r="P28" i="1"/>
  <c r="P29" i="1"/>
  <c r="P30" i="1"/>
  <c r="P31" i="1"/>
  <c r="P32" i="1"/>
  <c r="O28" i="1"/>
  <c r="O29" i="1"/>
  <c r="O30" i="1"/>
  <c r="O31" i="1"/>
  <c r="O32" i="1"/>
  <c r="N28" i="1"/>
  <c r="N29" i="1"/>
  <c r="N30" i="1"/>
  <c r="N31" i="1"/>
  <c r="N32" i="1"/>
  <c r="M29" i="1"/>
  <c r="M30" i="1"/>
  <c r="M31" i="1"/>
  <c r="M32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2" i="1"/>
  <c r="U32" i="1"/>
  <c r="S30" i="1"/>
  <c r="T32" i="1"/>
  <c r="V32" i="1" s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Q47" i="1" s="1"/>
  <c r="P20" i="1"/>
  <c r="N20" i="1"/>
  <c r="O47" i="1" l="1"/>
  <c r="N47" i="1"/>
  <c r="P47" i="1"/>
  <c r="M47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7" i="1" l="1"/>
  <c r="U47" i="1"/>
  <c r="T47" i="1"/>
  <c r="V23" i="1"/>
  <c r="V20" i="1"/>
  <c r="V47" i="1" l="1"/>
</calcChain>
</file>

<file path=xl/sharedStrings.xml><?xml version="1.0" encoding="utf-8"?>
<sst xmlns="http://schemas.openxmlformats.org/spreadsheetml/2006/main" count="199" uniqueCount="124">
  <si>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</si>
  <si>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</si>
  <si>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</si>
  <si>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</si>
  <si>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</si>
  <si>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</si>
  <si>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</si>
  <si>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</si>
  <si>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</si>
  <si>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</si>
  <si>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</si>
  <si>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</si>
  <si>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</si>
  <si>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</si>
  <si>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</si>
  <si>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</si>
  <si>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</si>
  <si>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</si>
  <si>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</si>
  <si>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</si>
  <si>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</si>
  <si>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</si>
  <si>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</si>
  <si>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</si>
  <si>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</si>
  <si>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</si>
  <si>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</si>
  <si>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</si>
  <si>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</si>
  <si>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</si>
  <si>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</si>
  <si>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</si>
  <si>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</si>
  <si>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</si>
  <si>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</si>
  <si>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</si>
  <si>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</si>
  <si>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</si>
  <si>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</si>
  <si>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</si>
  <si>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</si>
  <si>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</si>
  <si>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</si>
  <si>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</si>
  <si>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</si>
  <si>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</si>
  <si>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</si>
  <si>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</si>
  <si>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</si>
  <si>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</si>
  <si>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</si>
  <si>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</si>
  <si>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</si>
  <si>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</si>
  <si>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</si>
  <si>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</si>
  <si>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</si>
  <si>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</si>
  <si>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</si>
  <si>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</si>
  <si>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</si>
  <si>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</si>
  <si>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</si>
  <si>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</si>
  <si>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</si>
  <si>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</si>
  <si>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</si>
  <si>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</si>
  <si>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</si>
  <si>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</si>
  <si>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</si>
  <si>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</si>
  <si>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</si>
  <si>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</si>
  <si>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</si>
  <si>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</si>
  <si>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</si>
  <si>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</si>
  <si>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</si>
  <si>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</si>
  <si>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</si>
  <si>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</si>
  <si>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</si>
  <si>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</si>
  <si>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</si>
  <si>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</si>
  <si>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</si>
  <si>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</si>
  <si>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</si>
  <si>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</si>
  <si>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</si>
  <si>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</si>
  <si>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</si>
  <si>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</si>
  <si>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</si>
  <si>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</si>
  <si>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</si>
  <si>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</si>
  <si>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</si>
  <si>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</si>
  <si>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</si>
  <si>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</si>
  <si>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</si>
  <si>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DIONE ALEXANDER VASQUEZ BAUTISTA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</si>
  <si>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</si>
  <si>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</si>
  <si>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</si>
  <si>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</si>
  <si>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</si>
  <si>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</si>
  <si>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</si>
  <si>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>ENCARGADA DEL DEPARTAMENTO DE PLANIFICACION Y DESARROLLO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</si>
  <si>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</si>
  <si>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</si>
  <si>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</si>
  <si>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</si>
  <si>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</si>
  <si>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Correspondiente al mes de septiembre del año 2022</t>
  </si>
  <si>
    <t>0040-T-2022</t>
  </si>
  <si>
    <t>YESIKA MARLENE ROSARIO MEJIA</t>
  </si>
  <si>
    <t>ENCARGADA DEL DEPARTAMENTO DE BECAS</t>
  </si>
  <si>
    <t>0033-T-2021</t>
  </si>
  <si>
    <t>Total de Servidores Públicos Temporal: 27.</t>
  </si>
  <si>
    <t>ANGEL ROBERTO SANCHEZ LIZARDO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</si>
</sst>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Fill="1"/>
    <xf numFmtId="0" fontId="8" fillId="0" borderId="0" xfId="0" applyFont="1" applyFill="1" applyAlignment="1">
      <alignment wrapText="1"/>
    </xf>
    <xf numFmtId="0" fontId="10" fillId="0" borderId="0" xfId="0" applyFont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0" fillId="5" borderId="0" xfId="0" applyFill="1"/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14" fontId="8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center" wrapText="1"/>
    </xf>
    <xf numFmtId="39" fontId="7" fillId="5" borderId="0" xfId="0" applyNumberFormat="1" applyFont="1" applyFill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39" fontId="8" fillId="0" borderId="4" xfId="1" applyNumberFormat="1" applyFont="1" applyFill="1" applyBorder="1" applyAlignment="1">
      <alignment horizontal="right" wrapText="1"/>
    </xf>
    <xf numFmtId="4" fontId="11" fillId="2" borderId="4" xfId="1" applyNumberFormat="1" applyFont="1" applyFill="1" applyBorder="1" applyAlignment="1">
      <alignment horizontal="right" vertical="center" wrapText="1"/>
    </xf>
    <xf numFmtId="39" fontId="9" fillId="0" borderId="4" xfId="1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4" fontId="11" fillId="4" borderId="4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" fontId="11" fillId="6" borderId="4" xfId="1" applyNumberFormat="1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49" fontId="12" fillId="0" borderId="0" xfId="0" applyNumberFormat="1" applyFont="1" applyFill="1"/>
    <xf numFmtId="0" fontId="2" fillId="0" borderId="0" xfId="0" applyFont="1"/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Alignment="1">
      <alignment vertical="center"/>
    </xf>
    <xf numFmtId="0" fontId="8" fillId="0" borderId="4" xfId="0" applyFont="1" applyFill="1" applyBorder="1" applyAlignment="1"/>
    <xf numFmtId="0" fontId="15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</cellXfs>
  <cellStyles count="3">
    <cellStyle name="Moneda 2" xfId="1" xr:uid="{00000000-0005-0000-0000-000000000000}"/>
    <cellStyle name="Normal" xfId="0" builtinId="0"/>
    <cellStyle name="Normal 2" xfId="2" xr:uid="{859397CA-3683-4916-A537-EE2FE3C502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8"/>
  <sheetViews>
    <sheetView tabSelected="1" topLeftCell="F1" zoomScale="40" zoomScaleNormal="40" workbookViewId="0">
      <pane ySplit="19" topLeftCell="A20" activePane="bottomLeft" state="frozen"/>
      <selection pane="bottomLeft" activeCell="C44" sqref="C44"/>
    </sheetView>
  </sheetViews>
  <sheetFormatPr baseColWidth="10" defaultColWidth="9.140625" defaultRowHeight="12.75" x14ac:dyDescent="0.2"/>
  <cols>
    <col min="1" max="1" width="6.5703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40"/>
    </row>
    <row r="2" spans="2:23" ht="30" x14ac:dyDescent="0.4">
      <c r="C2" s="1"/>
      <c r="D2" s="40"/>
    </row>
    <row r="3" spans="2:23" ht="30" x14ac:dyDescent="0.4">
      <c r="C3" s="1"/>
      <c r="D3" s="40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62"/>
      <c r="K11" s="62"/>
      <c r="L11" s="62"/>
      <c r="M11" s="62"/>
      <c r="N11" s="62"/>
      <c r="O11" s="62"/>
      <c r="P11" s="62"/>
    </row>
    <row r="12" spans="2:23" ht="23.25" x14ac:dyDescent="0.2">
      <c r="J12" s="63"/>
      <c r="K12" s="63"/>
      <c r="L12" s="63"/>
      <c r="M12" s="63"/>
      <c r="N12" s="63"/>
      <c r="O12" s="63"/>
      <c r="P12" s="63"/>
    </row>
    <row r="13" spans="2:23" ht="18" x14ac:dyDescent="0.2">
      <c r="J13" s="64"/>
      <c r="K13" s="64"/>
      <c r="L13" s="64"/>
      <c r="M13" s="64"/>
      <c r="N13" s="64"/>
      <c r="O13" s="64"/>
      <c r="P13" s="64"/>
    </row>
    <row r="14" spans="2:23" ht="33.75" x14ac:dyDescent="0.2">
      <c r="B14" s="65" t="s">
        <v>74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2:23" ht="33.75" x14ac:dyDescent="0.2">
      <c r="B15" s="65" t="s">
        <v>117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2:23" ht="13.5" thickBot="1" x14ac:dyDescent="0.25"/>
    <row r="17" spans="2:23" ht="28.5" thickBot="1" x14ac:dyDescent="0.25">
      <c r="B17" s="55" t="s">
        <v>0</v>
      </c>
      <c r="C17" s="56" t="s">
        <v>1</v>
      </c>
      <c r="D17" s="59" t="s">
        <v>10</v>
      </c>
      <c r="E17" s="59" t="s">
        <v>11</v>
      </c>
      <c r="F17" s="27"/>
      <c r="G17" s="59" t="s">
        <v>12</v>
      </c>
      <c r="H17" s="57" t="s">
        <v>2</v>
      </c>
      <c r="I17" s="57"/>
      <c r="J17" s="58" t="s">
        <v>3</v>
      </c>
      <c r="K17" s="58" t="s">
        <v>4</v>
      </c>
      <c r="L17" s="55" t="s">
        <v>5</v>
      </c>
      <c r="M17" s="54" t="s">
        <v>6</v>
      </c>
      <c r="N17" s="54"/>
      <c r="O17" s="54"/>
      <c r="P17" s="54"/>
      <c r="Q17" s="54"/>
      <c r="R17" s="54"/>
      <c r="S17" s="54"/>
      <c r="T17" s="68" t="s">
        <v>7</v>
      </c>
      <c r="U17" s="68"/>
      <c r="V17" s="68" t="s">
        <v>8</v>
      </c>
      <c r="W17" s="69" t="s">
        <v>9</v>
      </c>
    </row>
    <row r="18" spans="2:23" ht="55.5" customHeight="1" thickBot="1" x14ac:dyDescent="0.25">
      <c r="B18" s="55"/>
      <c r="C18" s="56"/>
      <c r="D18" s="60"/>
      <c r="E18" s="60"/>
      <c r="F18" s="28" t="s">
        <v>70</v>
      </c>
      <c r="G18" s="60"/>
      <c r="H18" s="57"/>
      <c r="I18" s="57"/>
      <c r="J18" s="58"/>
      <c r="K18" s="58"/>
      <c r="L18" s="55"/>
      <c r="M18" s="68" t="s">
        <v>13</v>
      </c>
      <c r="N18" s="68"/>
      <c r="O18" s="68" t="s">
        <v>14</v>
      </c>
      <c r="P18" s="68" t="s">
        <v>15</v>
      </c>
      <c r="Q18" s="68"/>
      <c r="R18" s="68" t="s">
        <v>16</v>
      </c>
      <c r="S18" s="68" t="s">
        <v>17</v>
      </c>
      <c r="T18" s="68" t="s">
        <v>18</v>
      </c>
      <c r="U18" s="68" t="s">
        <v>19</v>
      </c>
      <c r="V18" s="68"/>
      <c r="W18" s="70"/>
    </row>
    <row r="19" spans="2:23" ht="38.25" customHeight="1" thickBot="1" x14ac:dyDescent="0.25">
      <c r="B19" s="55"/>
      <c r="C19" s="56"/>
      <c r="D19" s="61"/>
      <c r="E19" s="61"/>
      <c r="F19" s="29" t="s">
        <v>71</v>
      </c>
      <c r="G19" s="61"/>
      <c r="H19" s="18" t="s">
        <v>20</v>
      </c>
      <c r="I19" s="18" t="s">
        <v>21</v>
      </c>
      <c r="J19" s="58"/>
      <c r="K19" s="58"/>
      <c r="L19" s="55"/>
      <c r="M19" s="38" t="s">
        <v>22</v>
      </c>
      <c r="N19" s="38" t="s">
        <v>23</v>
      </c>
      <c r="O19" s="68"/>
      <c r="P19" s="38" t="s">
        <v>24</v>
      </c>
      <c r="Q19" s="38" t="s">
        <v>25</v>
      </c>
      <c r="R19" s="68"/>
      <c r="S19" s="68"/>
      <c r="T19" s="68"/>
      <c r="U19" s="68"/>
      <c r="V19" s="68"/>
      <c r="W19" s="70"/>
    </row>
    <row r="20" spans="2:23" s="1" customFormat="1" ht="27.75" thickBot="1" x14ac:dyDescent="0.4">
      <c r="B20" s="16" t="s">
        <v>105</v>
      </c>
      <c r="C20" s="32" t="s">
        <v>29</v>
      </c>
      <c r="D20" s="33" t="s">
        <v>30</v>
      </c>
      <c r="E20" s="33" t="s">
        <v>31</v>
      </c>
      <c r="F20" s="30" t="s">
        <v>72</v>
      </c>
      <c r="G20" s="16" t="s">
        <v>48</v>
      </c>
      <c r="H20" s="15">
        <v>44713</v>
      </c>
      <c r="I20" s="19">
        <v>44896</v>
      </c>
      <c r="J20" s="24">
        <v>100000</v>
      </c>
      <c r="K20" s="25">
        <v>11767.91</v>
      </c>
      <c r="L20" s="25">
        <v>25</v>
      </c>
      <c r="M20" s="25">
        <f>ROUNDUP(J20*2.87%,2)</f>
        <v>2870</v>
      </c>
      <c r="N20" s="25">
        <f>+J20*7.1%</f>
        <v>7099.9999999999991</v>
      </c>
      <c r="O20" s="25">
        <v>780.6</v>
      </c>
      <c r="P20" s="25">
        <f>+J20*3.04%</f>
        <v>3040</v>
      </c>
      <c r="Q20" s="25">
        <f>ROUNDUP(J20*7.09%,2)</f>
        <v>7090</v>
      </c>
      <c r="R20" s="25">
        <v>1350.12</v>
      </c>
      <c r="S20" s="25">
        <f>+K20+L20+M20+N20+O20+P20+Q20+R20</f>
        <v>34023.629999999997</v>
      </c>
      <c r="T20" s="25">
        <f>ROUNDUP(K20+L20+M20+P20+R20,2)</f>
        <v>19053.03</v>
      </c>
      <c r="U20" s="25">
        <f>+N20+O20+Q20</f>
        <v>14970.599999999999</v>
      </c>
      <c r="V20" s="22">
        <f>+J20-T20</f>
        <v>80946.97</v>
      </c>
      <c r="W20" s="13">
        <v>112</v>
      </c>
    </row>
    <row r="21" spans="2:23" s="1" customFormat="1" ht="27.75" thickBot="1" x14ac:dyDescent="0.4">
      <c r="B21" s="16" t="s">
        <v>106</v>
      </c>
      <c r="C21" s="32" t="s">
        <v>32</v>
      </c>
      <c r="D21" s="33" t="s">
        <v>68</v>
      </c>
      <c r="E21" s="33" t="s">
        <v>69</v>
      </c>
      <c r="F21" s="30" t="s">
        <v>72</v>
      </c>
      <c r="G21" s="16" t="s">
        <v>48</v>
      </c>
      <c r="H21" s="15">
        <v>44713</v>
      </c>
      <c r="I21" s="19">
        <v>44896</v>
      </c>
      <c r="J21" s="24">
        <v>80000</v>
      </c>
      <c r="K21" s="25">
        <v>7063.41</v>
      </c>
      <c r="L21" s="25">
        <v>25</v>
      </c>
      <c r="M21" s="25">
        <f>ROUNDUP(J21*2.87%,2)</f>
        <v>2296</v>
      </c>
      <c r="N21" s="25">
        <f>+J21*7.1%</f>
        <v>5679.9999999999991</v>
      </c>
      <c r="O21" s="25">
        <v>780.6</v>
      </c>
      <c r="P21" s="25">
        <f>+J21*3.04%</f>
        <v>2432</v>
      </c>
      <c r="Q21" s="25">
        <f>ROUNDUP(J21*7.09%,2)</f>
        <v>5672</v>
      </c>
      <c r="R21" s="25">
        <v>1350.12</v>
      </c>
      <c r="S21" s="25">
        <f>+K21+L21+M21+N21+O21+P21+Q21+R21</f>
        <v>25299.13</v>
      </c>
      <c r="T21" s="25">
        <f>ROUNDUP(K21+L21+M21+P21+R21,2)</f>
        <v>13166.53</v>
      </c>
      <c r="U21" s="25">
        <f>+N21+O21+Q21</f>
        <v>12132.599999999999</v>
      </c>
      <c r="V21" s="22">
        <f>+J21-T21</f>
        <v>66833.47</v>
      </c>
      <c r="W21" s="13">
        <v>112</v>
      </c>
    </row>
    <row r="22" spans="2:23" s="2" customFormat="1" ht="27.75" thickBot="1" x14ac:dyDescent="0.4">
      <c r="B22" s="16" t="s">
        <v>107</v>
      </c>
      <c r="C22" s="32" t="s">
        <v>28</v>
      </c>
      <c r="D22" s="33" t="s">
        <v>26</v>
      </c>
      <c r="E22" s="32" t="s">
        <v>27</v>
      </c>
      <c r="F22" s="31" t="s">
        <v>72</v>
      </c>
      <c r="G22" s="16" t="s">
        <v>48</v>
      </c>
      <c r="H22" s="15">
        <v>44713</v>
      </c>
      <c r="I22" s="19">
        <v>44896</v>
      </c>
      <c r="J22" s="24">
        <v>30000</v>
      </c>
      <c r="K22" s="25">
        <v>0</v>
      </c>
      <c r="L22" s="25">
        <v>25</v>
      </c>
      <c r="M22" s="25">
        <f t="shared" ref="M22:M25" si="0">ROUNDUP(J22*2.87%,2)</f>
        <v>861</v>
      </c>
      <c r="N22" s="25">
        <f t="shared" ref="N22:N25" si="1">+J22*7.1%</f>
        <v>2130</v>
      </c>
      <c r="O22" s="25">
        <f t="shared" ref="O22:O25" si="2">+J22*1.2%</f>
        <v>360</v>
      </c>
      <c r="P22" s="25">
        <f t="shared" ref="P22:P25" si="3">+J22*3.04%</f>
        <v>912</v>
      </c>
      <c r="Q22" s="25">
        <f t="shared" ref="Q22:Q25" si="4">ROUNDUP(J22*7.09%,2)</f>
        <v>2127</v>
      </c>
      <c r="R22" s="25">
        <v>0</v>
      </c>
      <c r="S22" s="25">
        <f t="shared" ref="S22:S25" si="5">+K22+L22+M22+N22+O22+P22+Q22+R22</f>
        <v>6415</v>
      </c>
      <c r="T22" s="25">
        <f t="shared" ref="T22:T25" si="6">ROUNDUP(K22+L22+M22+P22+R22,2)</f>
        <v>1798</v>
      </c>
      <c r="U22" s="25">
        <f t="shared" ref="U22:U32" si="7">+N22+O22+Q22</f>
        <v>4617</v>
      </c>
      <c r="V22" s="22">
        <f t="shared" ref="V22:V25" si="8">+J22-T22</f>
        <v>28202</v>
      </c>
      <c r="W22" s="14">
        <v>112</v>
      </c>
    </row>
    <row r="23" spans="2:23" s="2" customFormat="1" ht="27.75" thickBot="1" x14ac:dyDescent="0.4">
      <c r="B23" s="16" t="s">
        <v>108</v>
      </c>
      <c r="C23" s="32" t="s">
        <v>33</v>
      </c>
      <c r="D23" s="33" t="s">
        <v>34</v>
      </c>
      <c r="E23" s="33" t="s">
        <v>35</v>
      </c>
      <c r="F23" s="30" t="s">
        <v>73</v>
      </c>
      <c r="G23" s="16" t="s">
        <v>48</v>
      </c>
      <c r="H23" s="15">
        <v>44713</v>
      </c>
      <c r="I23" s="19">
        <v>44896</v>
      </c>
      <c r="J23" s="24">
        <v>35000</v>
      </c>
      <c r="K23" s="25">
        <v>0</v>
      </c>
      <c r="L23" s="25">
        <v>25</v>
      </c>
      <c r="M23" s="25">
        <f t="shared" si="0"/>
        <v>1004.5</v>
      </c>
      <c r="N23" s="25">
        <f t="shared" si="1"/>
        <v>2485</v>
      </c>
      <c r="O23" s="25">
        <f t="shared" si="2"/>
        <v>420</v>
      </c>
      <c r="P23" s="25">
        <f t="shared" si="3"/>
        <v>1064</v>
      </c>
      <c r="Q23" s="25">
        <f t="shared" si="4"/>
        <v>2481.5</v>
      </c>
      <c r="R23" s="25">
        <v>1350.12</v>
      </c>
      <c r="S23" s="25">
        <f t="shared" si="5"/>
        <v>8830.119999999999</v>
      </c>
      <c r="T23" s="25">
        <f t="shared" si="6"/>
        <v>3443.62</v>
      </c>
      <c r="U23" s="25">
        <f t="shared" si="7"/>
        <v>5386.5</v>
      </c>
      <c r="V23" s="22">
        <f t="shared" si="8"/>
        <v>31556.38</v>
      </c>
      <c r="W23" s="39">
        <v>112</v>
      </c>
    </row>
    <row r="24" spans="2:23" s="2" customFormat="1" ht="26.25" customHeight="1" thickBot="1" x14ac:dyDescent="0.4">
      <c r="B24" s="16" t="s">
        <v>109</v>
      </c>
      <c r="C24" s="32" t="s">
        <v>42</v>
      </c>
      <c r="D24" s="33" t="s">
        <v>43</v>
      </c>
      <c r="E24" s="33" t="s">
        <v>44</v>
      </c>
      <c r="F24" s="30" t="s">
        <v>72</v>
      </c>
      <c r="G24" s="16" t="s">
        <v>48</v>
      </c>
      <c r="H24" s="15">
        <v>44743</v>
      </c>
      <c r="I24" s="19">
        <v>44927</v>
      </c>
      <c r="J24" s="24">
        <v>40000</v>
      </c>
      <c r="K24" s="25">
        <v>442.65</v>
      </c>
      <c r="L24" s="25">
        <v>25</v>
      </c>
      <c r="M24" s="25">
        <f t="shared" si="0"/>
        <v>1148</v>
      </c>
      <c r="N24" s="25">
        <f t="shared" si="1"/>
        <v>2839.9999999999995</v>
      </c>
      <c r="O24" s="25">
        <f t="shared" si="2"/>
        <v>480</v>
      </c>
      <c r="P24" s="25">
        <f t="shared" si="3"/>
        <v>1216</v>
      </c>
      <c r="Q24" s="25">
        <f t="shared" si="4"/>
        <v>2836</v>
      </c>
      <c r="R24" s="25">
        <v>0</v>
      </c>
      <c r="S24" s="25">
        <f t="shared" si="5"/>
        <v>8987.65</v>
      </c>
      <c r="T24" s="25">
        <f t="shared" si="6"/>
        <v>2831.65</v>
      </c>
      <c r="U24" s="25">
        <f t="shared" si="7"/>
        <v>6156</v>
      </c>
      <c r="V24" s="22">
        <f t="shared" si="8"/>
        <v>37168.35</v>
      </c>
      <c r="W24" s="16">
        <v>112</v>
      </c>
    </row>
    <row r="25" spans="2:23" s="2" customFormat="1" ht="27.75" thickBot="1" x14ac:dyDescent="0.4">
      <c r="B25" s="16" t="s">
        <v>110</v>
      </c>
      <c r="C25" s="32" t="s">
        <v>45</v>
      </c>
      <c r="D25" s="33" t="s">
        <v>46</v>
      </c>
      <c r="E25" s="33" t="s">
        <v>47</v>
      </c>
      <c r="F25" s="30" t="s">
        <v>72</v>
      </c>
      <c r="G25" s="16" t="s">
        <v>48</v>
      </c>
      <c r="H25" s="15">
        <v>44743</v>
      </c>
      <c r="I25" s="19">
        <v>44927</v>
      </c>
      <c r="J25" s="24">
        <v>31500</v>
      </c>
      <c r="K25" s="25">
        <v>0</v>
      </c>
      <c r="L25" s="25">
        <v>25</v>
      </c>
      <c r="M25" s="25">
        <f t="shared" si="0"/>
        <v>904.05</v>
      </c>
      <c r="N25" s="25">
        <f t="shared" si="1"/>
        <v>2236.5</v>
      </c>
      <c r="O25" s="25">
        <f t="shared" si="2"/>
        <v>378</v>
      </c>
      <c r="P25" s="25">
        <f t="shared" si="3"/>
        <v>957.6</v>
      </c>
      <c r="Q25" s="25">
        <f t="shared" si="4"/>
        <v>2233.35</v>
      </c>
      <c r="R25" s="25">
        <v>0</v>
      </c>
      <c r="S25" s="25">
        <f t="shared" si="5"/>
        <v>6734.5</v>
      </c>
      <c r="T25" s="25">
        <f t="shared" si="6"/>
        <v>1886.65</v>
      </c>
      <c r="U25" s="25">
        <f t="shared" si="7"/>
        <v>4847.8500000000004</v>
      </c>
      <c r="V25" s="22">
        <f t="shared" si="8"/>
        <v>29613.35</v>
      </c>
      <c r="W25" s="16">
        <v>112</v>
      </c>
    </row>
    <row r="26" spans="2:23" s="2" customFormat="1" ht="27.75" thickBot="1" x14ac:dyDescent="0.4">
      <c r="B26" s="16" t="s">
        <v>49</v>
      </c>
      <c r="C26" s="32" t="s">
        <v>56</v>
      </c>
      <c r="D26" s="2" t="s">
        <v>26</v>
      </c>
      <c r="E26" s="33" t="s">
        <v>57</v>
      </c>
      <c r="F26" s="30" t="s">
        <v>72</v>
      </c>
      <c r="G26" s="16" t="s">
        <v>48</v>
      </c>
      <c r="H26" s="19">
        <v>44774</v>
      </c>
      <c r="I26" s="19">
        <v>44958</v>
      </c>
      <c r="J26" s="24">
        <v>25000</v>
      </c>
      <c r="K26" s="25">
        <v>0</v>
      </c>
      <c r="L26" s="25">
        <v>25</v>
      </c>
      <c r="M26" s="25">
        <f t="shared" ref="M26" si="9">ROUNDUP(J26*2.87%,2)</f>
        <v>717.5</v>
      </c>
      <c r="N26" s="25">
        <f t="shared" ref="N26" si="10">+J26*7.1%</f>
        <v>1774.9999999999998</v>
      </c>
      <c r="O26" s="25">
        <f t="shared" ref="O26" si="11">+J26*1.2%</f>
        <v>300</v>
      </c>
      <c r="P26" s="25">
        <f t="shared" ref="P26:P32" si="12">+J26*3.04%</f>
        <v>760</v>
      </c>
      <c r="Q26" s="25">
        <f t="shared" ref="Q26" si="13">ROUNDUP(J26*7.09%,2)</f>
        <v>1772.5</v>
      </c>
      <c r="R26" s="25">
        <v>0</v>
      </c>
      <c r="S26" s="25">
        <f t="shared" ref="S26" si="14">+K26+L26+M26+N26+O26+P26+Q26+R26</f>
        <v>5350</v>
      </c>
      <c r="T26" s="25">
        <f t="shared" ref="T26" si="15">ROUNDUP(K26+L26+M26+P26+R26,2)</f>
        <v>1502.5</v>
      </c>
      <c r="U26" s="25">
        <f t="shared" si="7"/>
        <v>3847.5</v>
      </c>
      <c r="V26" s="22">
        <f t="shared" ref="V26:V32" si="16">+J26-T26</f>
        <v>23497.5</v>
      </c>
      <c r="W26" s="16">
        <v>112</v>
      </c>
    </row>
    <row r="27" spans="2:23" s="2" customFormat="1" ht="27.75" thickBot="1" x14ac:dyDescent="0.4">
      <c r="B27" s="16" t="s">
        <v>50</v>
      </c>
      <c r="C27" s="32" t="s">
        <v>58</v>
      </c>
      <c r="D27" s="33" t="s">
        <v>26</v>
      </c>
      <c r="E27" s="33" t="s">
        <v>57</v>
      </c>
      <c r="F27" s="30" t="s">
        <v>72</v>
      </c>
      <c r="G27" s="16" t="s">
        <v>48</v>
      </c>
      <c r="H27" s="19">
        <v>44774</v>
      </c>
      <c r="I27" s="19">
        <v>44958</v>
      </c>
      <c r="J27" s="24">
        <v>25000</v>
      </c>
      <c r="K27" s="25">
        <v>0</v>
      </c>
      <c r="L27" s="25">
        <v>25</v>
      </c>
      <c r="M27" s="25">
        <f t="shared" ref="M27:M32" si="17">ROUNDUP(J27*2.87%,2)</f>
        <v>717.5</v>
      </c>
      <c r="N27" s="25">
        <f t="shared" ref="N27:N32" si="18">+J27*7.1%</f>
        <v>1774.9999999999998</v>
      </c>
      <c r="O27" s="25">
        <f t="shared" ref="O27:O32" si="19">+J27*1.2%</f>
        <v>300</v>
      </c>
      <c r="P27" s="25">
        <f t="shared" si="12"/>
        <v>760</v>
      </c>
      <c r="Q27" s="25">
        <f t="shared" ref="Q27:Q32" si="20">ROUNDUP(J27*7.09%,2)</f>
        <v>1772.5</v>
      </c>
      <c r="R27" s="25">
        <v>0</v>
      </c>
      <c r="S27" s="25">
        <f t="shared" ref="S27:S32" si="21">+K27+L27+M27+N27+O27+P27+Q27+R27</f>
        <v>5350</v>
      </c>
      <c r="T27" s="25">
        <f t="shared" ref="T27:T32" si="22">ROUNDUP(K27+L27+M27+P27+R27,2)</f>
        <v>1502.5</v>
      </c>
      <c r="U27" s="25">
        <f t="shared" si="7"/>
        <v>3847.5</v>
      </c>
      <c r="V27" s="22">
        <f t="shared" si="16"/>
        <v>23497.5</v>
      </c>
      <c r="W27" s="16">
        <v>112</v>
      </c>
    </row>
    <row r="28" spans="2:23" s="2" customFormat="1" ht="27.75" thickBot="1" x14ac:dyDescent="0.4">
      <c r="B28" s="16" t="s">
        <v>51</v>
      </c>
      <c r="C28" s="32" t="s">
        <v>59</v>
      </c>
      <c r="D28" s="33" t="s">
        <v>60</v>
      </c>
      <c r="E28" s="33" t="s">
        <v>61</v>
      </c>
      <c r="F28" s="30" t="s">
        <v>72</v>
      </c>
      <c r="G28" s="16" t="s">
        <v>48</v>
      </c>
      <c r="H28" s="19">
        <v>44774</v>
      </c>
      <c r="I28" s="19">
        <v>44958</v>
      </c>
      <c r="J28" s="24">
        <v>35000</v>
      </c>
      <c r="K28" s="25">
        <v>0</v>
      </c>
      <c r="L28" s="25">
        <v>25</v>
      </c>
      <c r="M28" s="25">
        <f t="shared" si="17"/>
        <v>1004.5</v>
      </c>
      <c r="N28" s="25">
        <f t="shared" si="18"/>
        <v>2485</v>
      </c>
      <c r="O28" s="25">
        <f t="shared" si="19"/>
        <v>420</v>
      </c>
      <c r="P28" s="25">
        <f t="shared" si="12"/>
        <v>1064</v>
      </c>
      <c r="Q28" s="25">
        <f t="shared" si="20"/>
        <v>2481.5</v>
      </c>
      <c r="R28" s="25">
        <v>0</v>
      </c>
      <c r="S28" s="25">
        <f t="shared" si="21"/>
        <v>7480</v>
      </c>
      <c r="T28" s="25">
        <f t="shared" si="22"/>
        <v>2093.5</v>
      </c>
      <c r="U28" s="25">
        <f t="shared" si="7"/>
        <v>5386.5</v>
      </c>
      <c r="V28" s="22">
        <f t="shared" si="16"/>
        <v>32906.5</v>
      </c>
      <c r="W28" s="16">
        <v>112</v>
      </c>
    </row>
    <row r="29" spans="2:23" s="2" customFormat="1" ht="27.75" thickBot="1" x14ac:dyDescent="0.4">
      <c r="B29" s="16" t="s">
        <v>52</v>
      </c>
      <c r="C29" s="32" t="s">
        <v>62</v>
      </c>
      <c r="D29" s="33" t="s">
        <v>63</v>
      </c>
      <c r="E29" s="33" t="s">
        <v>64</v>
      </c>
      <c r="F29" s="30" t="s">
        <v>72</v>
      </c>
      <c r="G29" s="16" t="s">
        <v>48</v>
      </c>
      <c r="H29" s="19">
        <v>44774</v>
      </c>
      <c r="I29" s="19">
        <v>44958</v>
      </c>
      <c r="J29" s="24">
        <v>26250</v>
      </c>
      <c r="K29" s="25">
        <v>0</v>
      </c>
      <c r="L29" s="25">
        <v>25</v>
      </c>
      <c r="M29" s="25">
        <f t="shared" si="17"/>
        <v>753.38</v>
      </c>
      <c r="N29" s="25">
        <f t="shared" si="18"/>
        <v>1863.7499999999998</v>
      </c>
      <c r="O29" s="25">
        <f t="shared" si="19"/>
        <v>315</v>
      </c>
      <c r="P29" s="25">
        <f t="shared" si="12"/>
        <v>798</v>
      </c>
      <c r="Q29" s="25">
        <f t="shared" si="20"/>
        <v>1861.1299999999999</v>
      </c>
      <c r="R29" s="25">
        <v>0</v>
      </c>
      <c r="S29" s="25">
        <f t="shared" si="21"/>
        <v>5616.2599999999993</v>
      </c>
      <c r="T29" s="25">
        <f t="shared" si="22"/>
        <v>1576.38</v>
      </c>
      <c r="U29" s="25">
        <f t="shared" si="7"/>
        <v>4039.88</v>
      </c>
      <c r="V29" s="22">
        <f t="shared" si="16"/>
        <v>24673.62</v>
      </c>
      <c r="W29" s="16">
        <v>112</v>
      </c>
    </row>
    <row r="30" spans="2:23" s="2" customFormat="1" ht="27.75" thickBot="1" x14ac:dyDescent="0.4">
      <c r="B30" s="16" t="s">
        <v>53</v>
      </c>
      <c r="C30" s="32" t="s">
        <v>65</v>
      </c>
      <c r="D30" s="33" t="s">
        <v>26</v>
      </c>
      <c r="E30" s="33" t="s">
        <v>57</v>
      </c>
      <c r="F30" s="30" t="s">
        <v>72</v>
      </c>
      <c r="G30" s="16" t="s">
        <v>48</v>
      </c>
      <c r="H30" s="19">
        <v>44774</v>
      </c>
      <c r="I30" s="19">
        <v>44958</v>
      </c>
      <c r="J30" s="24">
        <v>35000</v>
      </c>
      <c r="K30" s="25">
        <v>0</v>
      </c>
      <c r="L30" s="25">
        <v>25</v>
      </c>
      <c r="M30" s="25">
        <f t="shared" si="17"/>
        <v>1004.5</v>
      </c>
      <c r="N30" s="25">
        <f t="shared" si="18"/>
        <v>2485</v>
      </c>
      <c r="O30" s="25">
        <f t="shared" si="19"/>
        <v>420</v>
      </c>
      <c r="P30" s="25">
        <f t="shared" si="12"/>
        <v>1064</v>
      </c>
      <c r="Q30" s="25">
        <f t="shared" si="20"/>
        <v>2481.5</v>
      </c>
      <c r="R30" s="25">
        <v>0</v>
      </c>
      <c r="S30" s="25">
        <f t="shared" si="21"/>
        <v>7480</v>
      </c>
      <c r="T30" s="25">
        <f t="shared" si="22"/>
        <v>2093.5</v>
      </c>
      <c r="U30" s="25">
        <f t="shared" si="7"/>
        <v>5386.5</v>
      </c>
      <c r="V30" s="22">
        <f t="shared" si="16"/>
        <v>32906.5</v>
      </c>
      <c r="W30" s="16">
        <v>112</v>
      </c>
    </row>
    <row r="31" spans="2:23" s="2" customFormat="1" ht="27.75" thickBot="1" x14ac:dyDescent="0.4">
      <c r="B31" s="16" t="s">
        <v>54</v>
      </c>
      <c r="C31" s="32" t="s">
        <v>66</v>
      </c>
      <c r="D31" s="33" t="s">
        <v>26</v>
      </c>
      <c r="E31" s="33" t="s">
        <v>57</v>
      </c>
      <c r="F31" s="30" t="s">
        <v>72</v>
      </c>
      <c r="G31" s="16" t="s">
        <v>48</v>
      </c>
      <c r="H31" s="19">
        <v>44774</v>
      </c>
      <c r="I31" s="19">
        <v>44958</v>
      </c>
      <c r="J31" s="24">
        <v>16500</v>
      </c>
      <c r="K31" s="25">
        <v>0</v>
      </c>
      <c r="L31" s="25">
        <v>25</v>
      </c>
      <c r="M31" s="25">
        <f t="shared" si="17"/>
        <v>473.55</v>
      </c>
      <c r="N31" s="25">
        <f t="shared" si="18"/>
        <v>1171.5</v>
      </c>
      <c r="O31" s="25">
        <f t="shared" si="19"/>
        <v>198</v>
      </c>
      <c r="P31" s="25">
        <f t="shared" si="12"/>
        <v>501.6</v>
      </c>
      <c r="Q31" s="25">
        <f t="shared" si="20"/>
        <v>1169.8499999999999</v>
      </c>
      <c r="R31" s="25">
        <v>0</v>
      </c>
      <c r="S31" s="25">
        <f t="shared" si="21"/>
        <v>3539.5</v>
      </c>
      <c r="T31" s="25">
        <f t="shared" si="22"/>
        <v>1000.15</v>
      </c>
      <c r="U31" s="25">
        <f t="shared" si="7"/>
        <v>2539.35</v>
      </c>
      <c r="V31" s="22">
        <f t="shared" si="16"/>
        <v>15499.85</v>
      </c>
      <c r="W31" s="16">
        <v>112</v>
      </c>
    </row>
    <row r="32" spans="2:23" s="2" customFormat="1" ht="27.75" thickBot="1" x14ac:dyDescent="0.4">
      <c r="B32" s="16" t="s">
        <v>55</v>
      </c>
      <c r="C32" s="32" t="s">
        <v>67</v>
      </c>
      <c r="D32" s="33" t="s">
        <v>26</v>
      </c>
      <c r="E32" s="33" t="s">
        <v>57</v>
      </c>
      <c r="F32" s="30" t="s">
        <v>72</v>
      </c>
      <c r="G32" s="16" t="s">
        <v>48</v>
      </c>
      <c r="H32" s="19">
        <v>44774</v>
      </c>
      <c r="I32" s="19">
        <v>44958</v>
      </c>
      <c r="J32" s="24">
        <v>16500</v>
      </c>
      <c r="K32" s="25">
        <v>0</v>
      </c>
      <c r="L32" s="25">
        <v>25</v>
      </c>
      <c r="M32" s="25">
        <f t="shared" si="17"/>
        <v>473.55</v>
      </c>
      <c r="N32" s="25">
        <f t="shared" si="18"/>
        <v>1171.5</v>
      </c>
      <c r="O32" s="25">
        <f t="shared" si="19"/>
        <v>198</v>
      </c>
      <c r="P32" s="25">
        <f t="shared" si="12"/>
        <v>501.6</v>
      </c>
      <c r="Q32" s="25">
        <f t="shared" si="20"/>
        <v>1169.8499999999999</v>
      </c>
      <c r="R32" s="25">
        <v>0</v>
      </c>
      <c r="S32" s="25">
        <f t="shared" si="21"/>
        <v>3539.5</v>
      </c>
      <c r="T32" s="25">
        <f t="shared" si="22"/>
        <v>1000.15</v>
      </c>
      <c r="U32" s="25">
        <f t="shared" si="7"/>
        <v>2539.35</v>
      </c>
      <c r="V32" s="22">
        <f t="shared" si="16"/>
        <v>15499.85</v>
      </c>
      <c r="W32" s="16">
        <v>112</v>
      </c>
    </row>
    <row r="33" spans="2:23" s="2" customFormat="1" ht="27.75" thickBot="1" x14ac:dyDescent="0.4">
      <c r="B33" s="16" t="s">
        <v>75</v>
      </c>
      <c r="C33" s="51" t="s">
        <v>76</v>
      </c>
      <c r="D33" s="33" t="s">
        <v>77</v>
      </c>
      <c r="E33" s="33" t="s">
        <v>78</v>
      </c>
      <c r="F33" s="30" t="s">
        <v>73</v>
      </c>
      <c r="G33" s="16" t="s">
        <v>48</v>
      </c>
      <c r="H33" s="15">
        <v>44621</v>
      </c>
      <c r="I33" s="19">
        <v>44805</v>
      </c>
      <c r="J33" s="24">
        <v>40000</v>
      </c>
      <c r="K33" s="25">
        <v>442.65</v>
      </c>
      <c r="L33" s="25">
        <v>25</v>
      </c>
      <c r="M33" s="25">
        <f t="shared" ref="M33:M41" si="23">ROUNDUP(J33*2.87%,2)</f>
        <v>1148</v>
      </c>
      <c r="N33" s="25">
        <f t="shared" ref="N33:N41" si="24">+J33*7.1%</f>
        <v>2839.9999999999995</v>
      </c>
      <c r="O33" s="25">
        <f t="shared" ref="O33:O41" si="25">+J33*1.2%</f>
        <v>480</v>
      </c>
      <c r="P33" s="25">
        <f t="shared" ref="P33:P41" si="26">+J33*3.04%</f>
        <v>1216</v>
      </c>
      <c r="Q33" s="25">
        <f t="shared" ref="Q33:Q41" si="27">ROUNDUP(J33*7.09%,2)</f>
        <v>2836</v>
      </c>
      <c r="R33" s="25">
        <v>0</v>
      </c>
      <c r="S33" s="25">
        <f t="shared" ref="S33:S41" si="28">+K33+L33+M33+N33+O33+P33+Q33+R33</f>
        <v>8987.65</v>
      </c>
      <c r="T33" s="25">
        <f t="shared" ref="T33:T39" si="29">ROUNDUP(K33+L33+M33+P33+R33,2)</f>
        <v>2831.65</v>
      </c>
      <c r="U33" s="25">
        <f t="shared" ref="U33:U39" si="30">+N33+O33+Q33</f>
        <v>6156</v>
      </c>
      <c r="V33" s="22">
        <f t="shared" ref="V33:V39" si="31">+J33-T33</f>
        <v>37168.35</v>
      </c>
      <c r="W33" s="16">
        <v>112</v>
      </c>
    </row>
    <row r="34" spans="2:23" s="2" customFormat="1" ht="27.75" thickBot="1" x14ac:dyDescent="0.4">
      <c r="B34" s="16" t="s">
        <v>79</v>
      </c>
      <c r="C34" s="51" t="s">
        <v>80</v>
      </c>
      <c r="D34" s="33" t="s">
        <v>81</v>
      </c>
      <c r="E34" s="33" t="s">
        <v>82</v>
      </c>
      <c r="F34" s="30" t="s">
        <v>72</v>
      </c>
      <c r="G34" s="16" t="s">
        <v>48</v>
      </c>
      <c r="H34" s="15">
        <v>44621</v>
      </c>
      <c r="I34" s="19">
        <v>44805</v>
      </c>
      <c r="J34" s="24">
        <v>20000</v>
      </c>
      <c r="K34" s="25">
        <v>0</v>
      </c>
      <c r="L34" s="25">
        <v>25</v>
      </c>
      <c r="M34" s="25">
        <f t="shared" si="23"/>
        <v>574</v>
      </c>
      <c r="N34" s="25">
        <f t="shared" si="24"/>
        <v>1419.9999999999998</v>
      </c>
      <c r="O34" s="25">
        <f t="shared" si="25"/>
        <v>240</v>
      </c>
      <c r="P34" s="25">
        <f t="shared" si="26"/>
        <v>608</v>
      </c>
      <c r="Q34" s="25">
        <f t="shared" si="27"/>
        <v>1418</v>
      </c>
      <c r="R34" s="25">
        <v>0</v>
      </c>
      <c r="S34" s="25">
        <f t="shared" si="28"/>
        <v>4285</v>
      </c>
      <c r="T34" s="25">
        <f t="shared" si="29"/>
        <v>1207</v>
      </c>
      <c r="U34" s="25">
        <f t="shared" si="30"/>
        <v>3078</v>
      </c>
      <c r="V34" s="22">
        <f t="shared" si="31"/>
        <v>18793</v>
      </c>
      <c r="W34" s="16">
        <v>112</v>
      </c>
    </row>
    <row r="35" spans="2:23" s="2" customFormat="1" ht="27.75" thickBot="1" x14ac:dyDescent="0.4">
      <c r="B35" s="16" t="s">
        <v>83</v>
      </c>
      <c r="C35" s="51" t="s">
        <v>84</v>
      </c>
      <c r="D35" s="33" t="s">
        <v>81</v>
      </c>
      <c r="E35" s="33" t="s">
        <v>85</v>
      </c>
      <c r="F35" s="30" t="s">
        <v>72</v>
      </c>
      <c r="G35" s="16" t="s">
        <v>48</v>
      </c>
      <c r="H35" s="15">
        <v>44621</v>
      </c>
      <c r="I35" s="19">
        <v>44805</v>
      </c>
      <c r="J35" s="24">
        <v>30000</v>
      </c>
      <c r="K35" s="25">
        <v>0</v>
      </c>
      <c r="L35" s="25">
        <v>25</v>
      </c>
      <c r="M35" s="25">
        <f t="shared" si="23"/>
        <v>861</v>
      </c>
      <c r="N35" s="25">
        <f t="shared" si="24"/>
        <v>2130</v>
      </c>
      <c r="O35" s="25">
        <f t="shared" si="25"/>
        <v>360</v>
      </c>
      <c r="P35" s="25">
        <f t="shared" si="26"/>
        <v>912</v>
      </c>
      <c r="Q35" s="25">
        <f t="shared" si="27"/>
        <v>2127</v>
      </c>
      <c r="R35" s="25">
        <v>0</v>
      </c>
      <c r="S35" s="25">
        <f t="shared" si="28"/>
        <v>6415</v>
      </c>
      <c r="T35" s="25">
        <f t="shared" si="29"/>
        <v>1798</v>
      </c>
      <c r="U35" s="25">
        <f t="shared" si="30"/>
        <v>4617</v>
      </c>
      <c r="V35" s="22">
        <f t="shared" si="31"/>
        <v>28202</v>
      </c>
      <c r="W35" s="16">
        <v>112</v>
      </c>
    </row>
    <row r="36" spans="2:23" s="2" customFormat="1" ht="27.75" thickBot="1" x14ac:dyDescent="0.4">
      <c r="B36" s="16" t="s">
        <v>86</v>
      </c>
      <c r="C36" s="51" t="s">
        <v>87</v>
      </c>
      <c r="D36" s="33" t="s">
        <v>60</v>
      </c>
      <c r="E36" s="33" t="s">
        <v>61</v>
      </c>
      <c r="F36" s="30" t="s">
        <v>73</v>
      </c>
      <c r="G36" s="16" t="s">
        <v>48</v>
      </c>
      <c r="H36" s="15">
        <v>44621</v>
      </c>
      <c r="I36" s="19">
        <v>44805</v>
      </c>
      <c r="J36" s="24">
        <v>27000</v>
      </c>
      <c r="K36" s="25">
        <v>0</v>
      </c>
      <c r="L36" s="25">
        <v>25</v>
      </c>
      <c r="M36" s="25">
        <f t="shared" si="23"/>
        <v>774.9</v>
      </c>
      <c r="N36" s="25">
        <f t="shared" si="24"/>
        <v>1916.9999999999998</v>
      </c>
      <c r="O36" s="25">
        <f t="shared" si="25"/>
        <v>324</v>
      </c>
      <c r="P36" s="25">
        <f t="shared" si="26"/>
        <v>820.8</v>
      </c>
      <c r="Q36" s="25">
        <f t="shared" si="27"/>
        <v>1914.3</v>
      </c>
      <c r="R36" s="25">
        <v>0</v>
      </c>
      <c r="S36" s="25">
        <f t="shared" si="28"/>
        <v>5776</v>
      </c>
      <c r="T36" s="25">
        <f t="shared" si="29"/>
        <v>1620.7</v>
      </c>
      <c r="U36" s="25">
        <f t="shared" si="30"/>
        <v>4155.3</v>
      </c>
      <c r="V36" s="22">
        <f t="shared" si="31"/>
        <v>25379.3</v>
      </c>
      <c r="W36" s="16">
        <v>112</v>
      </c>
    </row>
    <row r="37" spans="2:23" s="2" customFormat="1" ht="27.75" thickBot="1" x14ac:dyDescent="0.4">
      <c r="B37" s="16" t="s">
        <v>88</v>
      </c>
      <c r="C37" s="51" t="s">
        <v>89</v>
      </c>
      <c r="D37" s="33" t="s">
        <v>60</v>
      </c>
      <c r="E37" s="33" t="s">
        <v>61</v>
      </c>
      <c r="F37" s="30" t="s">
        <v>72</v>
      </c>
      <c r="G37" s="16" t="s">
        <v>48</v>
      </c>
      <c r="H37" s="15">
        <v>44621</v>
      </c>
      <c r="I37" s="19">
        <v>44805</v>
      </c>
      <c r="J37" s="24">
        <v>27000</v>
      </c>
      <c r="K37" s="25">
        <v>0</v>
      </c>
      <c r="L37" s="25">
        <v>25</v>
      </c>
      <c r="M37" s="25">
        <f t="shared" si="23"/>
        <v>774.9</v>
      </c>
      <c r="N37" s="25">
        <f t="shared" si="24"/>
        <v>1916.9999999999998</v>
      </c>
      <c r="O37" s="25">
        <f t="shared" si="25"/>
        <v>324</v>
      </c>
      <c r="P37" s="25">
        <f t="shared" si="26"/>
        <v>820.8</v>
      </c>
      <c r="Q37" s="25">
        <f t="shared" si="27"/>
        <v>1914.3</v>
      </c>
      <c r="R37" s="25">
        <v>0</v>
      </c>
      <c r="S37" s="25">
        <f t="shared" si="28"/>
        <v>5776</v>
      </c>
      <c r="T37" s="25">
        <f t="shared" si="29"/>
        <v>1620.7</v>
      </c>
      <c r="U37" s="25">
        <f t="shared" si="30"/>
        <v>4155.3</v>
      </c>
      <c r="V37" s="22">
        <f t="shared" si="31"/>
        <v>25379.3</v>
      </c>
      <c r="W37" s="16">
        <v>112</v>
      </c>
    </row>
    <row r="38" spans="2:23" s="2" customFormat="1" ht="54.75" thickBot="1" x14ac:dyDescent="0.4">
      <c r="B38" s="16" t="s">
        <v>90</v>
      </c>
      <c r="C38" s="51" t="s">
        <v>91</v>
      </c>
      <c r="D38" s="33" t="s">
        <v>92</v>
      </c>
      <c r="E38" s="33" t="s">
        <v>111</v>
      </c>
      <c r="F38" s="30" t="s">
        <v>73</v>
      </c>
      <c r="G38" s="16" t="s">
        <v>48</v>
      </c>
      <c r="H38" s="15">
        <v>44621</v>
      </c>
      <c r="I38" s="19">
        <v>44805</v>
      </c>
      <c r="J38" s="24">
        <v>55000</v>
      </c>
      <c r="K38" s="25">
        <v>2559.6799999999998</v>
      </c>
      <c r="L38" s="25">
        <v>25</v>
      </c>
      <c r="M38" s="25">
        <f t="shared" si="23"/>
        <v>1578.5</v>
      </c>
      <c r="N38" s="25">
        <f t="shared" si="24"/>
        <v>3904.9999999999995</v>
      </c>
      <c r="O38" s="25">
        <f t="shared" si="25"/>
        <v>660</v>
      </c>
      <c r="P38" s="25">
        <f t="shared" si="26"/>
        <v>1672</v>
      </c>
      <c r="Q38" s="25">
        <f t="shared" si="27"/>
        <v>3899.5</v>
      </c>
      <c r="R38" s="25">
        <v>3429.2</v>
      </c>
      <c r="S38" s="25">
        <f t="shared" si="28"/>
        <v>17728.88</v>
      </c>
      <c r="T38" s="25">
        <f t="shared" si="29"/>
        <v>9264.3799999999992</v>
      </c>
      <c r="U38" s="25">
        <f t="shared" si="30"/>
        <v>8464.5</v>
      </c>
      <c r="V38" s="22">
        <f t="shared" si="31"/>
        <v>45735.62</v>
      </c>
      <c r="W38" s="16">
        <v>112</v>
      </c>
    </row>
    <row r="39" spans="2:23" s="2" customFormat="1" ht="27.75" thickBot="1" x14ac:dyDescent="0.4">
      <c r="B39" s="16" t="s">
        <v>93</v>
      </c>
      <c r="C39" s="51" t="s">
        <v>94</v>
      </c>
      <c r="D39" s="33" t="s">
        <v>60</v>
      </c>
      <c r="E39" s="33" t="s">
        <v>61</v>
      </c>
      <c r="F39" s="30" t="s">
        <v>72</v>
      </c>
      <c r="G39" s="16" t="s">
        <v>48</v>
      </c>
      <c r="H39" s="15">
        <v>44621</v>
      </c>
      <c r="I39" s="19">
        <v>44805</v>
      </c>
      <c r="J39" s="24">
        <v>25000</v>
      </c>
      <c r="K39" s="25">
        <v>0</v>
      </c>
      <c r="L39" s="25">
        <v>25</v>
      </c>
      <c r="M39" s="25">
        <f t="shared" ref="M39" si="32">ROUNDUP(J39*2.87%,2)</f>
        <v>717.5</v>
      </c>
      <c r="N39" s="25">
        <f t="shared" ref="N39" si="33">+J39*7.1%</f>
        <v>1774.9999999999998</v>
      </c>
      <c r="O39" s="25">
        <f t="shared" ref="O39" si="34">+J39*1.2%</f>
        <v>300</v>
      </c>
      <c r="P39" s="25">
        <f t="shared" ref="P39" si="35">+J39*3.04%</f>
        <v>760</v>
      </c>
      <c r="Q39" s="25">
        <f t="shared" ref="Q39" si="36">ROUNDUP(J39*7.09%,2)</f>
        <v>1772.5</v>
      </c>
      <c r="R39" s="25">
        <v>0</v>
      </c>
      <c r="S39" s="25">
        <f t="shared" ref="S39" si="37">+K39+L39+M39+N39+O39+P39+Q39+R39</f>
        <v>5350</v>
      </c>
      <c r="T39" s="25">
        <f t="shared" si="29"/>
        <v>1502.5</v>
      </c>
      <c r="U39" s="25">
        <f t="shared" si="30"/>
        <v>3847.5</v>
      </c>
      <c r="V39" s="22">
        <f t="shared" si="31"/>
        <v>23497.5</v>
      </c>
      <c r="W39" s="16">
        <v>112</v>
      </c>
    </row>
    <row r="40" spans="2:23" s="2" customFormat="1" ht="27.75" thickBot="1" x14ac:dyDescent="0.4">
      <c r="B40" s="16" t="s">
        <v>95</v>
      </c>
      <c r="C40" s="51" t="s">
        <v>96</v>
      </c>
      <c r="D40" s="33" t="s">
        <v>60</v>
      </c>
      <c r="E40" s="33" t="s">
        <v>61</v>
      </c>
      <c r="F40" s="30" t="s">
        <v>72</v>
      </c>
      <c r="G40" s="16" t="s">
        <v>48</v>
      </c>
      <c r="H40" s="15">
        <v>44652</v>
      </c>
      <c r="I40" s="19">
        <v>44835</v>
      </c>
      <c r="J40" s="24">
        <v>27000</v>
      </c>
      <c r="K40" s="25">
        <v>0</v>
      </c>
      <c r="L40" s="25">
        <v>25</v>
      </c>
      <c r="M40" s="25">
        <f t="shared" si="23"/>
        <v>774.9</v>
      </c>
      <c r="N40" s="25">
        <f t="shared" si="24"/>
        <v>1916.9999999999998</v>
      </c>
      <c r="O40" s="25">
        <f t="shared" si="25"/>
        <v>324</v>
      </c>
      <c r="P40" s="25">
        <f t="shared" si="26"/>
        <v>820.8</v>
      </c>
      <c r="Q40" s="25">
        <f t="shared" si="27"/>
        <v>1914.3</v>
      </c>
      <c r="R40" s="25">
        <v>0</v>
      </c>
      <c r="S40" s="25">
        <f t="shared" si="28"/>
        <v>5776</v>
      </c>
      <c r="T40" s="25">
        <f t="shared" ref="T40:T41" si="38">ROUNDUP(K40+L40+M40+P40+R40,2)</f>
        <v>1620.7</v>
      </c>
      <c r="U40" s="25">
        <f t="shared" ref="U40:U41" si="39">+N40+O40+Q40</f>
        <v>4155.3</v>
      </c>
      <c r="V40" s="22">
        <f t="shared" ref="V40:V41" si="40">+J40-T40</f>
        <v>25379.3</v>
      </c>
      <c r="W40" s="16">
        <v>112</v>
      </c>
    </row>
    <row r="41" spans="2:23" s="2" customFormat="1" ht="27.75" thickBot="1" x14ac:dyDescent="0.4">
      <c r="B41" s="16" t="s">
        <v>97</v>
      </c>
      <c r="C41" s="32" t="s">
        <v>98</v>
      </c>
      <c r="D41" s="33" t="s">
        <v>26</v>
      </c>
      <c r="E41" s="33" t="s">
        <v>57</v>
      </c>
      <c r="F41" s="30" t="s">
        <v>72</v>
      </c>
      <c r="G41" s="16" t="s">
        <v>48</v>
      </c>
      <c r="H41" s="15">
        <v>44652</v>
      </c>
      <c r="I41" s="19">
        <v>44835</v>
      </c>
      <c r="J41" s="24">
        <v>30000</v>
      </c>
      <c r="K41" s="25">
        <v>0</v>
      </c>
      <c r="L41" s="25">
        <v>25</v>
      </c>
      <c r="M41" s="25">
        <f t="shared" si="23"/>
        <v>861</v>
      </c>
      <c r="N41" s="25">
        <f t="shared" si="24"/>
        <v>2130</v>
      </c>
      <c r="O41" s="25">
        <f t="shared" si="25"/>
        <v>360</v>
      </c>
      <c r="P41" s="25">
        <f t="shared" si="26"/>
        <v>912</v>
      </c>
      <c r="Q41" s="25">
        <f t="shared" si="27"/>
        <v>2127</v>
      </c>
      <c r="R41" s="25">
        <v>0</v>
      </c>
      <c r="S41" s="25">
        <f t="shared" si="28"/>
        <v>6415</v>
      </c>
      <c r="T41" s="25">
        <f t="shared" si="38"/>
        <v>1798</v>
      </c>
      <c r="U41" s="25">
        <f t="shared" si="39"/>
        <v>4617</v>
      </c>
      <c r="V41" s="22">
        <f t="shared" si="40"/>
        <v>28202</v>
      </c>
      <c r="W41" s="16">
        <v>112</v>
      </c>
    </row>
    <row r="42" spans="2:23" s="2" customFormat="1" ht="27.75" thickBot="1" x14ac:dyDescent="0.4">
      <c r="B42" s="16" t="s">
        <v>121</v>
      </c>
      <c r="C42" s="32" t="s">
        <v>123</v>
      </c>
      <c r="D42" s="33" t="s">
        <v>26</v>
      </c>
      <c r="E42" s="33" t="s">
        <v>57</v>
      </c>
      <c r="F42" s="30" t="s">
        <v>72</v>
      </c>
      <c r="G42" s="16" t="s">
        <v>48</v>
      </c>
      <c r="H42" s="15">
        <v>44652</v>
      </c>
      <c r="I42" s="19">
        <v>44835</v>
      </c>
      <c r="J42" s="24">
        <v>30000</v>
      </c>
      <c r="K42" s="25">
        <v>0</v>
      </c>
      <c r="L42" s="25">
        <v>25</v>
      </c>
      <c r="M42" s="25">
        <f t="shared" ref="M42" si="41">ROUNDUP(J42*2.87%,2)</f>
        <v>861</v>
      </c>
      <c r="N42" s="25">
        <f t="shared" ref="N42" si="42">+J42*7.1%</f>
        <v>2130</v>
      </c>
      <c r="O42" s="25">
        <f t="shared" ref="O42" si="43">+J42*1.2%</f>
        <v>360</v>
      </c>
      <c r="P42" s="25">
        <f t="shared" ref="P42" si="44">+J42*3.04%</f>
        <v>912</v>
      </c>
      <c r="Q42" s="25">
        <f t="shared" ref="Q42" si="45">ROUNDUP(J42*7.09%,2)</f>
        <v>2127</v>
      </c>
      <c r="R42" s="25">
        <v>0</v>
      </c>
      <c r="S42" s="25">
        <f t="shared" ref="S42" si="46">+K42+L42+M42+N42+O42+P42+Q42+R42</f>
        <v>6415</v>
      </c>
      <c r="T42" s="25">
        <f t="shared" ref="T42" si="47">ROUNDUP(K42+L42+M42+P42+R42,2)</f>
        <v>1798</v>
      </c>
      <c r="U42" s="25">
        <f t="shared" ref="U42" si="48">+N42+O42+Q42</f>
        <v>4617</v>
      </c>
      <c r="V42" s="22">
        <f t="shared" ref="V42" si="49">+J42-T42</f>
        <v>28202</v>
      </c>
      <c r="W42" s="16">
        <v>112</v>
      </c>
    </row>
    <row r="43" spans="2:23" s="2" customFormat="1" ht="27.75" thickBot="1" x14ac:dyDescent="0.4">
      <c r="B43" s="16" t="s">
        <v>99</v>
      </c>
      <c r="C43" s="51" t="s">
        <v>100</v>
      </c>
      <c r="D43" s="33" t="s">
        <v>30</v>
      </c>
      <c r="E43" s="33" t="s">
        <v>101</v>
      </c>
      <c r="F43" s="30" t="s">
        <v>73</v>
      </c>
      <c r="G43" s="16" t="s">
        <v>48</v>
      </c>
      <c r="H43" s="15">
        <v>44652</v>
      </c>
      <c r="I43" s="19">
        <v>44835</v>
      </c>
      <c r="J43" s="24">
        <v>30000</v>
      </c>
      <c r="K43" s="25">
        <v>0</v>
      </c>
      <c r="L43" s="25">
        <v>25</v>
      </c>
      <c r="M43" s="25">
        <f t="shared" ref="M43" si="50">ROUNDUP(J43*2.87%,2)</f>
        <v>861</v>
      </c>
      <c r="N43" s="25">
        <f t="shared" ref="N43" si="51">+J43*7.1%</f>
        <v>2130</v>
      </c>
      <c r="O43" s="25">
        <f t="shared" ref="O43" si="52">+J43*1.2%</f>
        <v>360</v>
      </c>
      <c r="P43" s="25">
        <f t="shared" ref="P43" si="53">+J43*3.04%</f>
        <v>912</v>
      </c>
      <c r="Q43" s="25">
        <f t="shared" ref="Q43" si="54">ROUNDUP(J43*7.09%,2)</f>
        <v>2127</v>
      </c>
      <c r="R43" s="25">
        <v>0</v>
      </c>
      <c r="S43" s="25">
        <f t="shared" ref="S43" si="55">+K43+L43+M43+N43+O43+P43+Q43+R43</f>
        <v>6415</v>
      </c>
      <c r="T43" s="25">
        <f t="shared" ref="T43" si="56">ROUNDUP(K43+L43+M43+P43+R43,2)</f>
        <v>1798</v>
      </c>
      <c r="U43" s="25">
        <f t="shared" ref="U43" si="57">+N43+O43+Q43</f>
        <v>4617</v>
      </c>
      <c r="V43" s="22">
        <f t="shared" ref="V43" si="58">+J43-T43</f>
        <v>28202</v>
      </c>
      <c r="W43" s="16">
        <v>112</v>
      </c>
    </row>
    <row r="44" spans="2:23" s="2" customFormat="1" ht="31.5" customHeight="1" thickBot="1" x14ac:dyDescent="0.4">
      <c r="B44" s="16" t="s">
        <v>102</v>
      </c>
      <c r="C44" s="51" t="s">
        <v>103</v>
      </c>
      <c r="D44" s="33" t="s">
        <v>81</v>
      </c>
      <c r="E44" s="33" t="s">
        <v>104</v>
      </c>
      <c r="F44" s="30" t="s">
        <v>72</v>
      </c>
      <c r="G44" s="16" t="s">
        <v>48</v>
      </c>
      <c r="H44" s="15">
        <v>44713</v>
      </c>
      <c r="I44" s="19">
        <v>44896</v>
      </c>
      <c r="J44" s="24">
        <v>16500</v>
      </c>
      <c r="K44" s="25">
        <v>0</v>
      </c>
      <c r="L44" s="25">
        <v>25</v>
      </c>
      <c r="M44" s="25">
        <f t="shared" ref="M44:M45" si="59">ROUNDUP(J44*2.87%,2)</f>
        <v>473.55</v>
      </c>
      <c r="N44" s="25">
        <f t="shared" ref="N44:N45" si="60">+J44*7.1%</f>
        <v>1171.5</v>
      </c>
      <c r="O44" s="25">
        <f t="shared" ref="O44:O45" si="61">+J44*1.2%</f>
        <v>198</v>
      </c>
      <c r="P44" s="25">
        <f t="shared" ref="P44:P45" si="62">+J44*3.04%</f>
        <v>501.6</v>
      </c>
      <c r="Q44" s="25">
        <f t="shared" ref="Q44:Q45" si="63">ROUNDUP(J44*7.09%,2)</f>
        <v>1169.8499999999999</v>
      </c>
      <c r="R44" s="25">
        <v>0</v>
      </c>
      <c r="S44" s="25">
        <f t="shared" ref="S44:S45" si="64">+K44+L44+M44+N44+O44+P44+Q44+R44</f>
        <v>3539.5</v>
      </c>
      <c r="T44" s="25">
        <f t="shared" ref="T44:T45" si="65">ROUNDUP(K44+L44+M44+P44+R44,2)</f>
        <v>1000.15</v>
      </c>
      <c r="U44" s="25">
        <f t="shared" ref="U44:U45" si="66">+N44+O44+Q44</f>
        <v>2539.35</v>
      </c>
      <c r="V44" s="22">
        <f t="shared" ref="V44:V45" si="67">+J44-T44</f>
        <v>15499.85</v>
      </c>
      <c r="W44" s="16">
        <v>112</v>
      </c>
    </row>
    <row r="45" spans="2:23" s="2" customFormat="1" ht="27.75" thickBot="1" x14ac:dyDescent="0.4">
      <c r="B45" s="16" t="s">
        <v>116</v>
      </c>
      <c r="C45" s="51" t="s">
        <v>112</v>
      </c>
      <c r="D45" s="33" t="s">
        <v>113</v>
      </c>
      <c r="E45" s="33" t="s">
        <v>115</v>
      </c>
      <c r="F45" s="30" t="s">
        <v>114</v>
      </c>
      <c r="G45" s="16" t="s">
        <v>48</v>
      </c>
      <c r="H45" s="15">
        <v>44621</v>
      </c>
      <c r="I45" s="19">
        <v>44805</v>
      </c>
      <c r="J45" s="24">
        <v>45000</v>
      </c>
      <c r="K45" s="25">
        <v>1148.33</v>
      </c>
      <c r="L45" s="25">
        <v>25</v>
      </c>
      <c r="M45" s="25">
        <f t="shared" si="59"/>
        <v>1291.5</v>
      </c>
      <c r="N45" s="25">
        <f t="shared" si="60"/>
        <v>3194.9999999999995</v>
      </c>
      <c r="O45" s="25">
        <f t="shared" si="61"/>
        <v>540</v>
      </c>
      <c r="P45" s="25">
        <f t="shared" si="62"/>
        <v>1368</v>
      </c>
      <c r="Q45" s="25">
        <f t="shared" si="63"/>
        <v>3190.5</v>
      </c>
      <c r="R45" s="25">
        <v>0</v>
      </c>
      <c r="S45" s="25">
        <f t="shared" si="64"/>
        <v>10758.33</v>
      </c>
      <c r="T45" s="25">
        <f t="shared" si="65"/>
        <v>3832.83</v>
      </c>
      <c r="U45" s="25">
        <f t="shared" si="66"/>
        <v>6925.5</v>
      </c>
      <c r="V45" s="22">
        <f t="shared" si="67"/>
        <v>41167.17</v>
      </c>
      <c r="W45" s="16">
        <v>112</v>
      </c>
    </row>
    <row r="46" spans="2:23" s="2" customFormat="1" ht="27.75" thickBot="1" x14ac:dyDescent="0.4">
      <c r="B46" s="16" t="s">
        <v>118</v>
      </c>
      <c r="C46" s="51" t="s">
        <v>119</v>
      </c>
      <c r="D46" s="33" t="s">
        <v>26</v>
      </c>
      <c r="E46" s="33" t="s">
        <v>120</v>
      </c>
      <c r="F46" s="30" t="s">
        <v>73</v>
      </c>
      <c r="G46" s="16" t="s">
        <v>48</v>
      </c>
      <c r="H46" s="15">
        <v>44774</v>
      </c>
      <c r="I46" s="19">
        <v>44958</v>
      </c>
      <c r="J46" s="24">
        <v>30000</v>
      </c>
      <c r="K46" s="25">
        <v>0</v>
      </c>
      <c r="L46" s="25">
        <v>25</v>
      </c>
      <c r="M46" s="25">
        <f t="shared" ref="M46" si="68">ROUNDUP(J46*2.87%,2)</f>
        <v>861</v>
      </c>
      <c r="N46" s="25">
        <f t="shared" ref="N46" si="69">+J46*7.1%</f>
        <v>2130</v>
      </c>
      <c r="O46" s="25">
        <f t="shared" ref="O46" si="70">+J46*1.2%</f>
        <v>360</v>
      </c>
      <c r="P46" s="25">
        <f t="shared" ref="P46" si="71">+J46*3.04%</f>
        <v>912</v>
      </c>
      <c r="Q46" s="25">
        <f t="shared" ref="Q46" si="72">ROUNDUP(J46*7.09%,2)</f>
        <v>2127</v>
      </c>
      <c r="R46" s="25">
        <v>0</v>
      </c>
      <c r="S46" s="25">
        <f t="shared" ref="S46" si="73">+K46+L46+M46+N46+O46+P46+Q46+R46</f>
        <v>6415</v>
      </c>
      <c r="T46" s="25">
        <f t="shared" ref="T46" si="74">ROUNDUP(K46+L46+M46+P46+R46,2)</f>
        <v>1798</v>
      </c>
      <c r="U46" s="25">
        <f t="shared" ref="U46" si="75">+N46+O46+Q46</f>
        <v>4617</v>
      </c>
      <c r="V46" s="22">
        <f t="shared" ref="V46" si="76">+J46-T46</f>
        <v>28202</v>
      </c>
      <c r="W46" s="16">
        <v>112</v>
      </c>
    </row>
    <row r="47" spans="2:23" s="3" customFormat="1" ht="28.5" customHeight="1" thickBot="1" x14ac:dyDescent="0.4">
      <c r="B47" s="72" t="s">
        <v>36</v>
      </c>
      <c r="C47" s="73"/>
      <c r="D47" s="73"/>
      <c r="E47" s="73"/>
      <c r="F47" s="73"/>
      <c r="G47" s="73"/>
      <c r="H47" s="73"/>
      <c r="I47" s="74"/>
      <c r="J47" s="26">
        <f t="shared" ref="J47:V47" si="77">SUM(J20:J46)</f>
        <v>928250</v>
      </c>
      <c r="K47" s="23">
        <f t="shared" si="77"/>
        <v>23424.630000000005</v>
      </c>
      <c r="L47" s="23">
        <f t="shared" si="77"/>
        <v>675</v>
      </c>
      <c r="M47" s="37">
        <f t="shared" si="77"/>
        <v>26640.780000000002</v>
      </c>
      <c r="N47" s="37">
        <f t="shared" si="77"/>
        <v>65905.75</v>
      </c>
      <c r="O47" s="37">
        <f t="shared" si="77"/>
        <v>10540.2</v>
      </c>
      <c r="P47" s="37">
        <f t="shared" si="77"/>
        <v>28218.799999999999</v>
      </c>
      <c r="Q47" s="37">
        <f t="shared" si="77"/>
        <v>65812.929999999993</v>
      </c>
      <c r="R47" s="37">
        <f t="shared" si="77"/>
        <v>7479.5599999999995</v>
      </c>
      <c r="S47" s="37">
        <f t="shared" si="77"/>
        <v>228697.64999999997</v>
      </c>
      <c r="T47" s="37">
        <f t="shared" si="77"/>
        <v>86438.76999999999</v>
      </c>
      <c r="U47" s="37">
        <f t="shared" si="77"/>
        <v>142258.88</v>
      </c>
      <c r="V47" s="37">
        <f t="shared" si="77"/>
        <v>841811.2300000001</v>
      </c>
      <c r="W47" s="37"/>
    </row>
    <row r="48" spans="2:23" s="4" customFormat="1" ht="27.75" x14ac:dyDescent="0.35">
      <c r="B48" s="10" t="s">
        <v>122</v>
      </c>
      <c r="C48" s="6"/>
      <c r="D48" s="6"/>
      <c r="E48" s="6"/>
      <c r="F48" s="6"/>
      <c r="G48" s="6"/>
      <c r="H48" s="7"/>
      <c r="I48" s="7"/>
      <c r="J48" s="17"/>
      <c r="K48" s="8"/>
      <c r="L48" s="8"/>
      <c r="M48" s="34"/>
      <c r="N48" s="34"/>
      <c r="O48" s="35"/>
      <c r="P48" s="34"/>
      <c r="Q48" s="7"/>
      <c r="R48" s="7"/>
      <c r="S48" s="34"/>
      <c r="T48" s="34"/>
      <c r="U48" s="34"/>
      <c r="V48" s="34"/>
      <c r="W48" s="34"/>
    </row>
    <row r="49" spans="1:25" s="4" customFormat="1" ht="27.75" x14ac:dyDescent="0.35">
      <c r="B49" s="7" t="s">
        <v>37</v>
      </c>
      <c r="C49" s="9"/>
      <c r="D49" s="9"/>
      <c r="E49" s="5"/>
      <c r="F49" s="5"/>
      <c r="G49" s="5"/>
      <c r="H49" s="10"/>
      <c r="I49" s="10"/>
      <c r="J49" s="5"/>
      <c r="K49" s="5"/>
      <c r="L49" s="5"/>
      <c r="M49" s="21"/>
      <c r="N49" s="21"/>
      <c r="O49" s="36"/>
      <c r="P49" s="21"/>
      <c r="Q49" s="10"/>
      <c r="R49" s="10"/>
      <c r="S49" s="21"/>
      <c r="T49" s="21"/>
      <c r="U49" s="21"/>
      <c r="V49" s="21"/>
      <c r="W49" s="21"/>
    </row>
    <row r="50" spans="1:25" s="4" customFormat="1" ht="27" x14ac:dyDescent="0.35">
      <c r="B50" s="10" t="s">
        <v>38</v>
      </c>
      <c r="C50" s="20"/>
      <c r="D50" s="20"/>
      <c r="E50" s="10"/>
      <c r="F50" s="10"/>
      <c r="G50" s="10"/>
      <c r="H50" s="10"/>
      <c r="I50" s="10"/>
      <c r="J50" s="10"/>
      <c r="K50" s="10"/>
      <c r="L50" s="10"/>
      <c r="M50" s="21"/>
      <c r="N50" s="21"/>
      <c r="O50" s="10"/>
      <c r="P50" s="21"/>
      <c r="Q50" s="21"/>
      <c r="R50" s="21"/>
      <c r="S50" s="21"/>
      <c r="T50" s="21"/>
      <c r="U50" s="21"/>
      <c r="V50" s="21"/>
      <c r="W50" s="21"/>
    </row>
    <row r="51" spans="1:25" s="4" customFormat="1" ht="27" x14ac:dyDescent="0.35">
      <c r="B51" s="10" t="s">
        <v>39</v>
      </c>
      <c r="C51" s="20"/>
      <c r="D51" s="20"/>
      <c r="E51" s="10"/>
      <c r="F51" s="10"/>
      <c r="G51" s="10"/>
      <c r="H51" s="10"/>
      <c r="I51" s="10"/>
      <c r="J51" s="10"/>
      <c r="K51" s="10"/>
      <c r="L51" s="10"/>
      <c r="M51" s="21"/>
      <c r="N51" s="21"/>
      <c r="O51" s="10"/>
      <c r="P51" s="11"/>
      <c r="Q51" s="11"/>
      <c r="R51" s="11"/>
      <c r="S51" s="11"/>
      <c r="T51" s="11"/>
      <c r="U51" s="11"/>
      <c r="V51" s="11"/>
      <c r="W51" s="11"/>
    </row>
    <row r="52" spans="1:25" s="4" customFormat="1" ht="27" x14ac:dyDescent="0.35">
      <c r="B52" s="10" t="s">
        <v>40</v>
      </c>
      <c r="C52" s="20"/>
      <c r="D52" s="20"/>
      <c r="E52" s="10"/>
      <c r="F52" s="10"/>
      <c r="G52" s="10"/>
      <c r="H52" s="10"/>
      <c r="I52" s="10"/>
      <c r="J52" s="10"/>
      <c r="K52" s="10"/>
      <c r="L52" s="10"/>
      <c r="M52" s="21"/>
      <c r="N52" s="21"/>
      <c r="O52" s="10"/>
      <c r="P52" s="11"/>
      <c r="Q52" s="11"/>
      <c r="R52" s="11"/>
      <c r="S52" s="11"/>
      <c r="T52" s="11"/>
      <c r="U52" s="11"/>
      <c r="V52" s="11"/>
      <c r="W52" s="11"/>
    </row>
    <row r="53" spans="1:25" s="4" customFormat="1" ht="27" x14ac:dyDescent="0.35">
      <c r="B53" s="10" t="s">
        <v>41</v>
      </c>
      <c r="C53" s="20"/>
      <c r="D53" s="20"/>
      <c r="E53" s="10"/>
      <c r="F53" s="10"/>
      <c r="G53" s="10"/>
      <c r="H53" s="10"/>
      <c r="I53" s="10"/>
      <c r="J53" s="10"/>
      <c r="K53" s="10"/>
      <c r="L53" s="10"/>
      <c r="M53" s="21"/>
      <c r="N53" s="21"/>
      <c r="O53" s="10"/>
      <c r="P53" s="11"/>
      <c r="Q53" s="11"/>
      <c r="R53" s="11"/>
      <c r="S53" s="11"/>
      <c r="T53" s="11"/>
      <c r="U53" s="11"/>
      <c r="V53" s="11"/>
      <c r="W53" s="11"/>
    </row>
    <row r="54" spans="1:25" s="4" customFormat="1" ht="27" x14ac:dyDescent="0.3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6.5" x14ac:dyDescent="0.2">
      <c r="A55" s="41"/>
      <c r="B55" s="41"/>
      <c r="C55" s="41"/>
      <c r="D55" s="42"/>
      <c r="E55" s="42"/>
      <c r="F55" s="42"/>
      <c r="G55" s="43"/>
      <c r="H55" s="44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6"/>
      <c r="T55" s="46"/>
      <c r="U55"/>
      <c r="V55"/>
      <c r="W55"/>
    </row>
    <row r="56" spans="1:25" ht="16.5" x14ac:dyDescent="0.2">
      <c r="A56" s="47"/>
      <c r="B56" s="48"/>
      <c r="C56" s="49"/>
      <c r="D56" s="42"/>
      <c r="E56" s="42"/>
      <c r="F56" s="42"/>
      <c r="G56" s="50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6"/>
      <c r="T56" s="46"/>
      <c r="U56"/>
      <c r="V56"/>
      <c r="W56"/>
    </row>
    <row r="57" spans="1:25" ht="20.25" customHeight="1" x14ac:dyDescent="0.2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</row>
    <row r="58" spans="1:25" ht="20.25" customHeight="1" x14ac:dyDescent="0.2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25" ht="20.25" x14ac:dyDescent="0.2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</row>
    <row r="60" spans="1:25" s="4" customFormat="1" ht="27.75" x14ac:dyDescent="0.4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 spans="1:25" s="4" customFormat="1" ht="27" x14ac:dyDescent="0.3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</row>
    <row r="62" spans="1:25" s="4" customFormat="1" ht="27" x14ac:dyDescent="0.3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</row>
    <row r="63" spans="1:25" s="4" customFormat="1" ht="27" x14ac:dyDescent="0.35">
      <c r="B63" s="11"/>
      <c r="H63" s="11"/>
      <c r="I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5" s="12" customFormat="1" x14ac:dyDescent="0.2">
      <c r="B64" s="1"/>
      <c r="H64" s="1"/>
      <c r="I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s="12" customFormat="1" x14ac:dyDescent="0.2">
      <c r="B65" s="1"/>
      <c r="H65" s="1"/>
      <c r="I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12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</sheetData>
  <autoFilter ref="B17:W53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3">
    <mergeCell ref="B60:W60"/>
    <mergeCell ref="B61:W61"/>
    <mergeCell ref="B62:W62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B54:O54"/>
    <mergeCell ref="B47:I47"/>
    <mergeCell ref="L17:L19"/>
    <mergeCell ref="J11:P11"/>
    <mergeCell ref="J12:P12"/>
    <mergeCell ref="J13:P13"/>
    <mergeCell ref="B14:W14"/>
    <mergeCell ref="B15:W15"/>
    <mergeCell ref="B59:W59"/>
    <mergeCell ref="B57:W57"/>
    <mergeCell ref="B58:W58"/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</mergeCells>
  <conditionalFormatting sqref="B56">
    <cfRule type="duplicateValues" dxfId="0" priority="1"/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FATIMA PLATA DC</cp:lastModifiedBy>
  <cp:lastPrinted>2022-10-06T14:12:53Z</cp:lastPrinted>
  <dcterms:created xsi:type="dcterms:W3CDTF">2021-08-09T14:23:49Z</dcterms:created>
  <dcterms:modified xsi:type="dcterms:W3CDTF">2022-10-25T15:06:36Z</dcterms:modified>
</cp:coreProperties>
</file>